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L27" i="1" l="1"/>
  <c r="I25" i="1"/>
  <c r="I24" i="1"/>
  <c r="I22" i="1"/>
  <c r="I20" i="1"/>
  <c r="I18" i="1"/>
  <c r="I17" i="1"/>
  <c r="I16" i="1"/>
  <c r="I15" i="1"/>
  <c r="I14" i="1"/>
  <c r="I13" i="1"/>
  <c r="I12" i="1"/>
  <c r="I11" i="1"/>
  <c r="I10" i="1"/>
  <c r="K10" i="1" l="1"/>
  <c r="K11" i="1"/>
  <c r="K16" i="1"/>
  <c r="K15" i="1"/>
  <c r="K14" i="1"/>
  <c r="K13" i="1"/>
  <c r="K12" i="1"/>
  <c r="K21" i="1"/>
  <c r="K20" i="1"/>
  <c r="K19" i="1"/>
  <c r="K18" i="1"/>
  <c r="K17" i="1"/>
  <c r="K27" i="1"/>
  <c r="K26" i="1"/>
  <c r="K25" i="1" l="1"/>
  <c r="K24" i="1"/>
  <c r="K23" i="1"/>
  <c r="K22" i="1"/>
  <c r="K28" i="1" l="1"/>
  <c r="I28" i="1"/>
  <c r="H28" i="1"/>
  <c r="G28" i="1"/>
  <c r="N27" i="1"/>
  <c r="J27" i="1"/>
  <c r="M27" i="1" s="1"/>
  <c r="N26" i="1"/>
  <c r="J26" i="1"/>
  <c r="M26" i="1" s="1"/>
  <c r="N25" i="1"/>
  <c r="J25" i="1"/>
  <c r="M25" i="1" s="1"/>
  <c r="N24" i="1"/>
  <c r="J24" i="1"/>
  <c r="M24" i="1" s="1"/>
  <c r="N23" i="1"/>
  <c r="J23" i="1"/>
  <c r="M23" i="1" s="1"/>
  <c r="N22" i="1"/>
  <c r="J22" i="1"/>
  <c r="M22" i="1" s="1"/>
  <c r="L28" i="1"/>
  <c r="N21" i="1"/>
  <c r="J21" i="1"/>
  <c r="M21" i="1" s="1"/>
  <c r="N20" i="1"/>
  <c r="J20" i="1"/>
  <c r="M20" i="1" s="1"/>
  <c r="N19" i="1"/>
  <c r="J19" i="1"/>
  <c r="M19" i="1" s="1"/>
  <c r="N18" i="1"/>
  <c r="J18" i="1"/>
  <c r="M18" i="1" s="1"/>
  <c r="N17" i="1"/>
  <c r="J17" i="1"/>
  <c r="M17" i="1" s="1"/>
  <c r="N16" i="1"/>
  <c r="J16" i="1"/>
  <c r="M16" i="1" s="1"/>
  <c r="N15" i="1"/>
  <c r="J15" i="1"/>
  <c r="M15" i="1" s="1"/>
  <c r="N14" i="1"/>
  <c r="J14" i="1"/>
  <c r="M14" i="1" s="1"/>
  <c r="N13" i="1"/>
  <c r="J13" i="1"/>
  <c r="M13" i="1" s="1"/>
  <c r="N12" i="1"/>
  <c r="J12" i="1"/>
  <c r="M12" i="1" s="1"/>
  <c r="N11" i="1"/>
  <c r="J11" i="1"/>
  <c r="M11" i="1" s="1"/>
  <c r="N10" i="1"/>
  <c r="J10" i="1"/>
  <c r="M10" i="1" s="1"/>
  <c r="N28" i="1" l="1"/>
  <c r="M28" i="1"/>
  <c r="J28" i="1" l="1"/>
</calcChain>
</file>

<file path=xl/sharedStrings.xml><?xml version="1.0" encoding="utf-8"?>
<sst xmlns="http://schemas.openxmlformats.org/spreadsheetml/2006/main" count="133" uniqueCount="77">
  <si>
    <t>Описание на дълга /Решение на Общински съвет, Номер на договор/емисия//</t>
  </si>
  <si>
    <t xml:space="preserve">Размер на дълга по договор </t>
  </si>
  <si>
    <t>Кредитор</t>
  </si>
  <si>
    <t>Валута /BGN, EUR, USD, JPY/</t>
  </si>
  <si>
    <t>Предназначение на дълга</t>
  </si>
  <si>
    <t>Краен срок за погасяване</t>
  </si>
  <si>
    <t>в т.ч.:</t>
  </si>
  <si>
    <t xml:space="preserve">разходи за лихви </t>
  </si>
  <si>
    <t xml:space="preserve">др.разходи (такси, комисионни и др.) </t>
  </si>
  <si>
    <t>к.1</t>
  </si>
  <si>
    <t>к.2</t>
  </si>
  <si>
    <t>к.3</t>
  </si>
  <si>
    <t>к.4</t>
  </si>
  <si>
    <t>к.5</t>
  </si>
  <si>
    <t>к.6</t>
  </si>
  <si>
    <t>к.7</t>
  </si>
  <si>
    <t>к.8</t>
  </si>
  <si>
    <t>к.9</t>
  </si>
  <si>
    <t>k.10 (к.11+к.12)</t>
  </si>
  <si>
    <t>к.11</t>
  </si>
  <si>
    <t>к.12</t>
  </si>
  <si>
    <t>к.13 (к.9+к.10)</t>
  </si>
  <si>
    <t>к.14</t>
  </si>
  <si>
    <t>ФОМСБ - ФЛАГ ЕАД</t>
  </si>
  <si>
    <t>BGN</t>
  </si>
  <si>
    <t>Инвестиционен проект</t>
  </si>
  <si>
    <t>25.09.2027 г.</t>
  </si>
  <si>
    <t>25.11.2031 г.</t>
  </si>
  <si>
    <t>25.12.2032 г.</t>
  </si>
  <si>
    <t>25.06.2024 г.</t>
  </si>
  <si>
    <t>25.07.2032 г.</t>
  </si>
  <si>
    <t>25.04.2030 г.</t>
  </si>
  <si>
    <t>25.10.2032 г.</t>
  </si>
  <si>
    <t>25.01.2036 г.</t>
  </si>
  <si>
    <t>25.02.2024 г.</t>
  </si>
  <si>
    <t>25.04.2028 г.</t>
  </si>
  <si>
    <t>25.10.2024 г.</t>
  </si>
  <si>
    <t>25.04.2033 г.</t>
  </si>
  <si>
    <t>25.08.2024 г.</t>
  </si>
  <si>
    <t>ОБЩО</t>
  </si>
  <si>
    <t>Остатъчен размер на дълга към 01.01.2024 г. /в лева/</t>
  </si>
  <si>
    <t>Остатъчен размер на дълга към 30.6.2024 г. /в лева/</t>
  </si>
  <si>
    <r>
      <t xml:space="preserve">1. Договор за кредит </t>
    </r>
    <r>
      <rPr>
        <b/>
        <sz val="12"/>
        <color theme="1"/>
        <rFont val="Times New Roman"/>
        <family val="1"/>
        <charset val="204"/>
      </rPr>
      <t>№932/01.12.2017 г.</t>
    </r>
    <r>
      <rPr>
        <sz val="12"/>
        <color theme="1"/>
        <rFont val="Times New Roman"/>
        <family val="1"/>
        <charset val="204"/>
      </rPr>
      <t xml:space="preserve"> по РОбС №597/26.09.2017 г.</t>
    </r>
  </si>
  <si>
    <r>
      <t xml:space="preserve">2. Договор за кредит </t>
    </r>
    <r>
      <rPr>
        <b/>
        <sz val="12"/>
        <color theme="1"/>
        <rFont val="Times New Roman"/>
        <family val="1"/>
        <charset val="204"/>
      </rPr>
      <t>№992/25.07.2018 г.</t>
    </r>
    <r>
      <rPr>
        <sz val="12"/>
        <color theme="1"/>
        <rFont val="Times New Roman"/>
        <family val="1"/>
        <charset val="204"/>
      </rPr>
      <t xml:space="preserve"> по РОбС №№831/832/833/26.06.2018 г.</t>
    </r>
  </si>
  <si>
    <r>
      <t xml:space="preserve">3. Договор за кредит </t>
    </r>
    <r>
      <rPr>
        <b/>
        <sz val="12"/>
        <color theme="1"/>
        <rFont val="Times New Roman"/>
        <family val="1"/>
        <charset val="204"/>
      </rPr>
      <t>№1093/25.07.2019 г</t>
    </r>
    <r>
      <rPr>
        <sz val="12"/>
        <color theme="1"/>
        <rFont val="Times New Roman"/>
        <family val="1"/>
        <charset val="204"/>
      </rPr>
      <t>. по РОбС №989/26.02.2019 г.</t>
    </r>
  </si>
  <si>
    <r>
      <t xml:space="preserve">4. Договор за кредит </t>
    </r>
    <r>
      <rPr>
        <b/>
        <sz val="12"/>
        <color theme="1"/>
        <rFont val="Times New Roman"/>
        <family val="1"/>
        <charset val="204"/>
      </rPr>
      <t>№1094/25.07.2019 г.</t>
    </r>
    <r>
      <rPr>
        <sz val="12"/>
        <color theme="1"/>
        <rFont val="Times New Roman"/>
        <family val="1"/>
        <charset val="204"/>
      </rPr>
      <t xml:space="preserve"> по РОбС №962/29.01.2019 г.</t>
    </r>
  </si>
  <si>
    <r>
      <t xml:space="preserve">5. Договор за кредит </t>
    </r>
    <r>
      <rPr>
        <b/>
        <sz val="12"/>
        <color theme="1"/>
        <rFont val="Times New Roman"/>
        <family val="1"/>
        <charset val="204"/>
      </rPr>
      <t>№1161/22.05.2020 г.</t>
    </r>
    <r>
      <rPr>
        <sz val="12"/>
        <color theme="1"/>
        <rFont val="Times New Roman"/>
        <family val="1"/>
        <charset val="204"/>
      </rPr>
      <t xml:space="preserve"> по РОбС №105/31.03.2020 г.</t>
    </r>
  </si>
  <si>
    <r>
      <t xml:space="preserve">6. Договор за кредит </t>
    </r>
    <r>
      <rPr>
        <b/>
        <sz val="12"/>
        <color theme="1"/>
        <rFont val="Times New Roman"/>
        <family val="1"/>
        <charset val="204"/>
      </rPr>
      <t>№1162/22.05.2020 г.</t>
    </r>
    <r>
      <rPr>
        <sz val="12"/>
        <color theme="1"/>
        <rFont val="Times New Roman"/>
        <family val="1"/>
        <charset val="204"/>
      </rPr>
      <t xml:space="preserve"> по РОбС №104/31.03.2020 г.</t>
    </r>
  </si>
  <si>
    <r>
      <t xml:space="preserve">7. Договор за кредит </t>
    </r>
    <r>
      <rPr>
        <b/>
        <sz val="12"/>
        <color theme="1"/>
        <rFont val="Times New Roman"/>
        <family val="1"/>
        <charset val="204"/>
      </rPr>
      <t>№1163/22.05.2020 г.</t>
    </r>
    <r>
      <rPr>
        <sz val="12"/>
        <color theme="1"/>
        <rFont val="Times New Roman"/>
        <family val="1"/>
        <charset val="204"/>
      </rPr>
      <t xml:space="preserve"> по РОбС №1185/18.10.2019 г.</t>
    </r>
  </si>
  <si>
    <r>
      <t xml:space="preserve">8. Договор за кредит </t>
    </r>
    <r>
      <rPr>
        <b/>
        <sz val="12"/>
        <color theme="1"/>
        <rFont val="Times New Roman"/>
        <family val="1"/>
        <charset val="204"/>
      </rPr>
      <t>№1187/08.09.2020 г.</t>
    </r>
    <r>
      <rPr>
        <sz val="12"/>
        <color theme="1"/>
        <rFont val="Times New Roman"/>
        <family val="1"/>
        <charset val="204"/>
      </rPr>
      <t xml:space="preserve"> по РОбС №103/31.03.2020 г.</t>
    </r>
  </si>
  <si>
    <r>
      <t xml:space="preserve">9. Договор за кредит </t>
    </r>
    <r>
      <rPr>
        <b/>
        <sz val="12"/>
        <color theme="1"/>
        <rFont val="Times New Roman"/>
        <family val="1"/>
        <charset val="204"/>
      </rPr>
      <t>№1237/23.03.2021 г.</t>
    </r>
    <r>
      <rPr>
        <sz val="12"/>
        <color theme="1"/>
        <rFont val="Times New Roman"/>
        <family val="1"/>
        <charset val="204"/>
      </rPr>
      <t xml:space="preserve"> по РОбС №270/22.12.2020 г.</t>
    </r>
  </si>
  <si>
    <r>
      <t xml:space="preserve">10. Договор за кредит </t>
    </r>
    <r>
      <rPr>
        <b/>
        <sz val="12"/>
        <color theme="1"/>
        <rFont val="Times New Roman"/>
        <family val="1"/>
        <charset val="204"/>
      </rPr>
      <t>№1238/23.03.2021 г.</t>
    </r>
    <r>
      <rPr>
        <sz val="12"/>
        <color theme="1"/>
        <rFont val="Times New Roman"/>
        <family val="1"/>
        <charset val="204"/>
      </rPr>
      <t xml:space="preserve"> по РОбС №990/26.02.2019 г. №293/26.01.2021 г.</t>
    </r>
  </si>
  <si>
    <r>
      <t xml:space="preserve">11. Договор за кредит </t>
    </r>
    <r>
      <rPr>
        <b/>
        <sz val="12"/>
        <color theme="1"/>
        <rFont val="Times New Roman"/>
        <family val="1"/>
        <charset val="204"/>
      </rPr>
      <t>№1263/20.07.2021 г</t>
    </r>
    <r>
      <rPr>
        <sz val="12"/>
        <color theme="1"/>
        <rFont val="Times New Roman"/>
        <family val="1"/>
        <charset val="204"/>
      </rPr>
      <t xml:space="preserve">. по РОбС №398/25.05.2021 г. </t>
    </r>
  </si>
  <si>
    <r>
      <t xml:space="preserve">12. Договор за кредит </t>
    </r>
    <r>
      <rPr>
        <b/>
        <sz val="12"/>
        <color theme="1"/>
        <rFont val="Times New Roman"/>
        <family val="1"/>
        <charset val="204"/>
      </rPr>
      <t>№1310/16.03.2022 г.</t>
    </r>
    <r>
      <rPr>
        <sz val="12"/>
        <color theme="1"/>
        <rFont val="Times New Roman"/>
        <family val="1"/>
        <charset val="204"/>
      </rPr>
      <t xml:space="preserve"> по РОбС №572/22.02.2022 г. </t>
    </r>
  </si>
  <si>
    <r>
      <t xml:space="preserve">13.Договор за кредит </t>
    </r>
    <r>
      <rPr>
        <b/>
        <sz val="12"/>
        <color theme="1"/>
        <rFont val="Times New Roman"/>
        <family val="1"/>
        <charset val="204"/>
      </rPr>
      <t>№1389/16.05.2023 г</t>
    </r>
    <r>
      <rPr>
        <sz val="12"/>
        <color theme="1"/>
        <rFont val="Times New Roman"/>
        <family val="1"/>
        <charset val="204"/>
      </rPr>
      <t>. по РОбС №834/31.01.2023 г.</t>
    </r>
  </si>
  <si>
    <r>
      <t xml:space="preserve">15.Договор за кредит </t>
    </r>
    <r>
      <rPr>
        <b/>
        <sz val="12"/>
        <color theme="1"/>
        <rFont val="Times New Roman"/>
        <family val="1"/>
        <charset val="204"/>
      </rPr>
      <t>№1395/07.06.2023 г.</t>
    </r>
    <r>
      <rPr>
        <sz val="12"/>
        <color theme="1"/>
        <rFont val="Times New Roman"/>
        <family val="1"/>
        <charset val="204"/>
      </rPr>
      <t xml:space="preserve"> по РОбС №668/28.06.2022 г. №830/31.01.2023</t>
    </r>
  </si>
  <si>
    <r>
      <t xml:space="preserve">16.Договор за кредит </t>
    </r>
    <r>
      <rPr>
        <b/>
        <sz val="12"/>
        <color theme="1"/>
        <rFont val="Times New Roman"/>
        <family val="1"/>
        <charset val="204"/>
      </rPr>
      <t>№1396/07.06.2023 г</t>
    </r>
    <r>
      <rPr>
        <sz val="12"/>
        <color theme="1"/>
        <rFont val="Times New Roman"/>
        <family val="1"/>
        <charset val="204"/>
      </rPr>
      <t>. по РОбС №509/30.11.2021 г.</t>
    </r>
  </si>
  <si>
    <r>
      <t xml:space="preserve">17.Договор за кредит </t>
    </r>
    <r>
      <rPr>
        <b/>
        <sz val="12"/>
        <color theme="1"/>
        <rFont val="Times New Roman"/>
        <family val="1"/>
        <charset val="204"/>
      </rPr>
      <t>№1412/19.09.2023 г.</t>
    </r>
    <r>
      <rPr>
        <sz val="12"/>
        <color theme="1"/>
        <rFont val="Times New Roman"/>
        <family val="1"/>
        <charset val="204"/>
      </rPr>
      <t xml:space="preserve"> по РОбС №832/31.01.2023 г. №883/28.03.2023 г.</t>
    </r>
  </si>
  <si>
    <r>
      <t xml:space="preserve">18.Договор за кредит </t>
    </r>
    <r>
      <rPr>
        <b/>
        <sz val="12"/>
        <color theme="1"/>
        <rFont val="Times New Roman"/>
        <family val="1"/>
        <charset val="204"/>
      </rPr>
      <t>№1416/04.10.2023 г.</t>
    </r>
    <r>
      <rPr>
        <sz val="12"/>
        <color theme="1"/>
        <rFont val="Times New Roman"/>
        <family val="1"/>
        <charset val="204"/>
      </rPr>
      <t xml:space="preserve"> по РОбС №827/31.01.2023 г.</t>
    </r>
  </si>
  <si>
    <t>Усвоен дълг в периода от 1.1.2024 г. до 30.6. 2024 г. /в лева/</t>
  </si>
  <si>
    <r>
      <t xml:space="preserve">Извършени погашения по </t>
    </r>
    <r>
      <rPr>
        <b/>
        <i/>
        <sz val="12"/>
        <color theme="1"/>
        <rFont val="Times New Roman"/>
        <family val="1"/>
        <charset val="204"/>
      </rPr>
      <t>главница в периода</t>
    </r>
    <r>
      <rPr>
        <b/>
        <sz val="12"/>
        <color theme="1"/>
        <rFont val="Times New Roman"/>
        <family val="1"/>
        <charset val="204"/>
      </rPr>
      <t xml:space="preserve"> от 1.1.2024 г. до 30.6. 2024 г. /в лева/</t>
    </r>
  </si>
  <si>
    <t>Извършени разходи по дълга в периода от 1.1.2024 г. до 30.6. 2024 г. /в лева/</t>
  </si>
  <si>
    <t>Общо извършени плащания по дълга в периода от 1.1.2024 г. до 30.6. 2024 г. /в лева/</t>
  </si>
  <si>
    <t>ИНФОРМАЦИЯ</t>
  </si>
  <si>
    <r>
      <t xml:space="preserve">14.Договор за кредит </t>
    </r>
    <r>
      <rPr>
        <b/>
        <sz val="12"/>
        <color theme="1"/>
        <rFont val="Times New Roman"/>
        <family val="1"/>
        <charset val="204"/>
      </rPr>
      <t>№1390/16.05.2023 г</t>
    </r>
    <r>
      <rPr>
        <sz val="12"/>
        <color theme="1"/>
        <rFont val="Times New Roman"/>
        <family val="1"/>
        <charset val="204"/>
      </rPr>
      <t>. по РОбС №828/829/31.01.2023 г.</t>
    </r>
  </si>
  <si>
    <t>Изготвил:</t>
  </si>
  <si>
    <t>Съгласувал:</t>
  </si>
  <si>
    <t>Емил Марков</t>
  </si>
  <si>
    <t>Мариела Делчева</t>
  </si>
  <si>
    <t>Старши експерт по бюджета</t>
  </si>
  <si>
    <t>Директор Дирекциа ФСД</t>
  </si>
  <si>
    <t>Приложение  № 7.1</t>
  </si>
  <si>
    <t>Проект!</t>
  </si>
  <si>
    <t>за състоянието на общинския дълг към 30.06.2024 г.</t>
  </si>
  <si>
    <t>За Кмет:</t>
  </si>
  <si>
    <t>инж. Цветан Стойчков</t>
  </si>
  <si>
    <t>/Заповед №1175 от 16.07.2024 г./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</si>
</sst>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1" fontId="4" fillId="2" borderId="5" xfId="1" applyNumberFormat="1" applyFont="1" applyFill="1" applyBorder="1" applyAlignment="1" applyProtection="1">
      <alignment horizontal="center" vertical="center" wrapText="1"/>
      <protection locked="0"/>
    </xf>
    <xf numFmtId="1" fontId="4" fillId="2" borderId="6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6" xfId="1" applyNumberFormat="1" applyFont="1" applyFill="1" applyBorder="1" applyAlignment="1">
      <alignment wrapText="1"/>
    </xf>
    <xf numFmtId="3" fontId="5" fillId="0" borderId="6" xfId="1" applyNumberFormat="1" applyFont="1" applyFill="1" applyBorder="1" applyAlignment="1"/>
    <xf numFmtId="3" fontId="5" fillId="0" borderId="6" xfId="1" applyNumberFormat="1" applyFont="1" applyFill="1" applyBorder="1" applyAlignment="1" applyProtection="1">
      <protection locked="0"/>
    </xf>
    <xf numFmtId="3" fontId="5" fillId="2" borderId="6" xfId="1" applyNumberFormat="1" applyFont="1" applyFill="1" applyBorder="1" applyAlignment="1" applyProtection="1">
      <protection locked="0"/>
    </xf>
    <xf numFmtId="3" fontId="5" fillId="0" borderId="7" xfId="1" applyNumberFormat="1" applyFont="1" applyFill="1" applyBorder="1" applyAlignment="1">
      <alignment wrapText="1"/>
    </xf>
    <xf numFmtId="3" fontId="5" fillId="0" borderId="4" xfId="1" applyNumberFormat="1" applyFont="1" applyFill="1" applyBorder="1" applyAlignment="1">
      <alignment wrapText="1"/>
    </xf>
    <xf numFmtId="3" fontId="5" fillId="0" borderId="4" xfId="1" applyNumberFormat="1" applyFont="1" applyFill="1" applyBorder="1" applyAlignment="1"/>
    <xf numFmtId="3" fontId="5" fillId="0" borderId="4" xfId="1" applyNumberFormat="1" applyFont="1" applyFill="1" applyBorder="1" applyAlignment="1" applyProtection="1">
      <protection locked="0"/>
    </xf>
    <xf numFmtId="3" fontId="5" fillId="0" borderId="7" xfId="1" applyNumberFormat="1" applyFont="1" applyFill="1" applyBorder="1" applyAlignment="1" applyProtection="1">
      <protection locked="0"/>
    </xf>
    <xf numFmtId="3" fontId="5" fillId="0" borderId="8" xfId="1" applyNumberFormat="1" applyFont="1" applyFill="1" applyBorder="1" applyAlignment="1" applyProtection="1">
      <protection locked="0"/>
    </xf>
    <xf numFmtId="3" fontId="5" fillId="0" borderId="7" xfId="1" applyNumberFormat="1" applyFont="1" applyFill="1" applyBorder="1" applyAlignment="1" applyProtection="1">
      <alignment wrapText="1"/>
      <protection locked="0"/>
    </xf>
    <xf numFmtId="14" fontId="5" fillId="0" borderId="4" xfId="1" applyNumberFormat="1" applyFont="1" applyFill="1" applyBorder="1" applyAlignment="1" applyProtection="1">
      <protection locked="0"/>
    </xf>
    <xf numFmtId="3" fontId="2" fillId="2" borderId="6" xfId="1" applyNumberFormat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Protection="1">
      <protection locked="0"/>
    </xf>
    <xf numFmtId="0" fontId="2" fillId="0" borderId="0" xfId="1" applyFont="1" applyBorder="1" applyAlignment="1" applyProtection="1">
      <alignment wrapText="1"/>
      <protection locked="0"/>
    </xf>
    <xf numFmtId="0" fontId="2" fillId="0" borderId="0" xfId="0" applyFont="1" applyFill="1"/>
    <xf numFmtId="0" fontId="7" fillId="0" borderId="0" xfId="1" applyFont="1" applyProtection="1">
      <protection locked="0"/>
    </xf>
    <xf numFmtId="0" fontId="2" fillId="0" borderId="0" xfId="1" applyFont="1" applyAlignment="1" applyProtection="1">
      <alignment wrapText="1"/>
      <protection locked="0"/>
    </xf>
    <xf numFmtId="0" fontId="8" fillId="0" borderId="0" xfId="1" applyFont="1" applyProtection="1">
      <protection locked="0"/>
    </xf>
    <xf numFmtId="0" fontId="8" fillId="0" borderId="0" xfId="0" applyFont="1" applyFill="1"/>
    <xf numFmtId="0" fontId="8" fillId="0" borderId="0" xfId="0" applyFont="1"/>
    <xf numFmtId="0" fontId="2" fillId="2" borderId="5" xfId="1" applyFont="1" applyFill="1" applyBorder="1" applyAlignment="1" applyProtection="1">
      <alignment horizontal="right" vertical="center" wrapText="1"/>
      <protection locked="0"/>
    </xf>
    <xf numFmtId="0" fontId="2" fillId="2" borderId="2" xfId="1" applyFont="1" applyFill="1" applyBorder="1" applyAlignment="1" applyProtection="1">
      <alignment horizontal="right" vertical="center" wrapText="1"/>
      <protection locked="0"/>
    </xf>
    <xf numFmtId="0" fontId="2" fillId="2" borderId="9" xfId="1" applyFont="1" applyFill="1" applyBorder="1" applyAlignment="1" applyProtection="1">
      <alignment horizontal="right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4" xfId="1" applyFont="1" applyFill="1" applyBorder="1" applyAlignment="1" applyProtection="1">
      <alignment horizontal="center" wrapText="1"/>
      <protection locked="0"/>
    </xf>
    <xf numFmtId="0" fontId="2" fillId="2" borderId="5" xfId="1" applyFont="1" applyFill="1" applyBorder="1" applyAlignment="1" applyProtection="1">
      <alignment horizontal="center" vertical="top"/>
      <protection locked="0"/>
    </xf>
    <xf numFmtId="0" fontId="2" fillId="2" borderId="9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Protection="1">
      <protection locked="0"/>
    </xf>
  </cellXfs>
  <cellStyles count="2">
    <cellStyle name="Normal 2" xfId="1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topLeftCell="A22" zoomScale="80" zoomScaleNormal="80" workbookViewId="0">
      <selection activeCell="J33" sqref="J33"/>
    </sheetView>
  </sheetViews>
  <sheetFormatPr defaultRowHeight="15" x14ac:dyDescent="0.25"/>
  <cols>
    <col min="1" max="1" width="30.7109375" customWidth="1"/>
    <col min="2" max="2" width="12.7109375" customWidth="1"/>
    <col min="3" max="3" width="23.42578125" customWidth="1"/>
    <col min="4" max="4" width="10" customWidth="1"/>
    <col min="5" max="5" width="17.42578125" customWidth="1"/>
    <col min="6" max="6" width="13" customWidth="1"/>
    <col min="7" max="8" width="13.85546875" customWidth="1"/>
    <col min="9" max="9" width="17.5703125" customWidth="1"/>
    <col min="10" max="10" width="16.42578125" customWidth="1"/>
    <col min="11" max="11" width="10.28515625" customWidth="1"/>
    <col min="12" max="12" width="12.28515625" customWidth="1"/>
    <col min="13" max="13" width="17.42578125" customWidth="1"/>
    <col min="14" max="14" width="13.28515625" customWidth="1"/>
  </cols>
  <sheetData>
    <row r="1" spans="1:14" ht="15.75" x14ac:dyDescent="0.25">
      <c r="M1" s="24" t="s">
        <v>72</v>
      </c>
    </row>
    <row r="2" spans="1:14" ht="15.75" x14ac:dyDescent="0.25">
      <c r="M2" s="22" t="s">
        <v>71</v>
      </c>
    </row>
    <row r="3" spans="1:14" ht="18.75" x14ac:dyDescent="0.3">
      <c r="A3" s="30" t="s">
        <v>63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8.75" x14ac:dyDescent="0.3">
      <c r="A4" s="31" t="s">
        <v>73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7" spans="1:14" ht="15.75" customHeight="1" x14ac:dyDescent="0.25">
      <c r="A7" s="28" t="s">
        <v>0</v>
      </c>
      <c r="B7" s="28" t="s">
        <v>1</v>
      </c>
      <c r="C7" s="28" t="s">
        <v>2</v>
      </c>
      <c r="D7" s="28" t="s">
        <v>3</v>
      </c>
      <c r="E7" s="28" t="s">
        <v>4</v>
      </c>
      <c r="F7" s="28" t="s">
        <v>5</v>
      </c>
      <c r="G7" s="28" t="s">
        <v>40</v>
      </c>
      <c r="H7" s="28" t="s">
        <v>59</v>
      </c>
      <c r="I7" s="28" t="s">
        <v>60</v>
      </c>
      <c r="J7" s="28" t="s">
        <v>61</v>
      </c>
      <c r="K7" s="34" t="s">
        <v>6</v>
      </c>
      <c r="L7" s="35"/>
      <c r="M7" s="28" t="s">
        <v>62</v>
      </c>
      <c r="N7" s="32" t="s">
        <v>41</v>
      </c>
    </row>
    <row r="8" spans="1:14" ht="96.75" customHeight="1" x14ac:dyDescent="0.25">
      <c r="A8" s="36"/>
      <c r="B8" s="29"/>
      <c r="C8" s="29"/>
      <c r="D8" s="29"/>
      <c r="E8" s="29"/>
      <c r="F8" s="29"/>
      <c r="G8" s="29"/>
      <c r="H8" s="29"/>
      <c r="I8" s="29"/>
      <c r="J8" s="29"/>
      <c r="K8" s="16" t="s">
        <v>7</v>
      </c>
      <c r="L8" s="16" t="s">
        <v>8</v>
      </c>
      <c r="M8" s="29"/>
      <c r="N8" s="33"/>
    </row>
    <row r="9" spans="1:14" ht="27" customHeight="1" x14ac:dyDescent="0.25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  <c r="N9" s="2" t="s">
        <v>22</v>
      </c>
    </row>
    <row r="10" spans="1:14" ht="47.25" x14ac:dyDescent="0.25">
      <c r="A10" s="7" t="s">
        <v>42</v>
      </c>
      <c r="B10" s="8">
        <v>4000000</v>
      </c>
      <c r="C10" s="8" t="s">
        <v>23</v>
      </c>
      <c r="D10" s="8" t="s">
        <v>24</v>
      </c>
      <c r="E10" s="8" t="s">
        <v>25</v>
      </c>
      <c r="F10" s="9" t="s">
        <v>26</v>
      </c>
      <c r="G10" s="10">
        <v>1538464</v>
      </c>
      <c r="H10" s="11"/>
      <c r="I10" s="10">
        <f>102564+102564</f>
        <v>205128</v>
      </c>
      <c r="J10" s="6">
        <f>+K10+L10</f>
        <v>34669.29</v>
      </c>
      <c r="K10" s="10">
        <f>17594.97+16474.32</f>
        <v>34069.29</v>
      </c>
      <c r="L10" s="12">
        <v>600</v>
      </c>
      <c r="M10" s="6">
        <f t="shared" ref="M10:M27" si="0">+J10+I10</f>
        <v>239797.29</v>
      </c>
      <c r="N10" s="5">
        <f t="shared" ref="N10:N27" si="1">G10+H10-I10</f>
        <v>1333336</v>
      </c>
    </row>
    <row r="11" spans="1:14" ht="47.25" x14ac:dyDescent="0.25">
      <c r="A11" s="7" t="s">
        <v>43</v>
      </c>
      <c r="B11" s="8">
        <v>1473738</v>
      </c>
      <c r="C11" s="8" t="s">
        <v>23</v>
      </c>
      <c r="D11" s="8" t="s">
        <v>24</v>
      </c>
      <c r="E11" s="8" t="s">
        <v>25</v>
      </c>
      <c r="F11" s="9" t="s">
        <v>27</v>
      </c>
      <c r="G11" s="10">
        <v>740578</v>
      </c>
      <c r="H11" s="11"/>
      <c r="I11" s="10">
        <f>23142+23142</f>
        <v>46284</v>
      </c>
      <c r="J11" s="6">
        <f t="shared" ref="J11:J27" si="2">+K11+L11</f>
        <v>17510.68</v>
      </c>
      <c r="K11" s="10">
        <f>8569.31+8341.37</f>
        <v>16910.68</v>
      </c>
      <c r="L11" s="12">
        <v>600</v>
      </c>
      <c r="M11" s="6">
        <f t="shared" si="0"/>
        <v>63794.68</v>
      </c>
      <c r="N11" s="5">
        <f t="shared" si="1"/>
        <v>694294</v>
      </c>
    </row>
    <row r="12" spans="1:14" ht="47.25" x14ac:dyDescent="0.25">
      <c r="A12" s="7" t="s">
        <v>44</v>
      </c>
      <c r="B12" s="8">
        <v>931929</v>
      </c>
      <c r="C12" s="8" t="s">
        <v>23</v>
      </c>
      <c r="D12" s="8" t="s">
        <v>24</v>
      </c>
      <c r="E12" s="8" t="s">
        <v>25</v>
      </c>
      <c r="F12" s="9" t="s">
        <v>28</v>
      </c>
      <c r="G12" s="10">
        <v>158683</v>
      </c>
      <c r="H12" s="11"/>
      <c r="I12" s="10">
        <f>4449+4449</f>
        <v>8898</v>
      </c>
      <c r="J12" s="6">
        <f t="shared" si="2"/>
        <v>4390.93</v>
      </c>
      <c r="K12" s="10">
        <f>1917.57+1873.36</f>
        <v>3790.93</v>
      </c>
      <c r="L12" s="12">
        <v>600</v>
      </c>
      <c r="M12" s="6">
        <f t="shared" si="0"/>
        <v>13288.93</v>
      </c>
      <c r="N12" s="5">
        <f t="shared" si="1"/>
        <v>149785</v>
      </c>
    </row>
    <row r="13" spans="1:14" ht="47.25" x14ac:dyDescent="0.25">
      <c r="A13" s="7" t="s">
        <v>45</v>
      </c>
      <c r="B13" s="8">
        <v>1403084</v>
      </c>
      <c r="C13" s="8" t="s">
        <v>23</v>
      </c>
      <c r="D13" s="8" t="s">
        <v>24</v>
      </c>
      <c r="E13" s="8" t="s">
        <v>25</v>
      </c>
      <c r="F13" s="9" t="s">
        <v>29</v>
      </c>
      <c r="G13" s="10">
        <v>155900</v>
      </c>
      <c r="H13" s="11"/>
      <c r="I13" s="10">
        <f>77951+77949</f>
        <v>155900</v>
      </c>
      <c r="J13" s="6">
        <f t="shared" si="2"/>
        <v>2829.93</v>
      </c>
      <c r="K13" s="10">
        <f>1592.59+637.34</f>
        <v>2229.9299999999998</v>
      </c>
      <c r="L13" s="12">
        <v>600</v>
      </c>
      <c r="M13" s="6">
        <f t="shared" si="0"/>
        <v>158729.93</v>
      </c>
      <c r="N13" s="5">
        <f t="shared" si="1"/>
        <v>0</v>
      </c>
    </row>
    <row r="14" spans="1:14" ht="47.25" x14ac:dyDescent="0.25">
      <c r="A14" s="7" t="s">
        <v>46</v>
      </c>
      <c r="B14" s="8">
        <v>3600000</v>
      </c>
      <c r="C14" s="8" t="s">
        <v>23</v>
      </c>
      <c r="D14" s="8" t="s">
        <v>24</v>
      </c>
      <c r="E14" s="8" t="s">
        <v>25</v>
      </c>
      <c r="F14" s="9" t="s">
        <v>30</v>
      </c>
      <c r="G14" s="10">
        <v>561313</v>
      </c>
      <c r="H14" s="11"/>
      <c r="I14" s="10">
        <f>16320+16320</f>
        <v>32640</v>
      </c>
      <c r="J14" s="6">
        <f t="shared" si="2"/>
        <v>13441.01</v>
      </c>
      <c r="K14" s="10">
        <f>6499.64+6341.37</f>
        <v>12841.01</v>
      </c>
      <c r="L14" s="12">
        <v>600</v>
      </c>
      <c r="M14" s="6">
        <f t="shared" si="0"/>
        <v>46081.01</v>
      </c>
      <c r="N14" s="5">
        <f t="shared" si="1"/>
        <v>528673</v>
      </c>
    </row>
    <row r="15" spans="1:14" ht="47.25" x14ac:dyDescent="0.25">
      <c r="A15" s="7" t="s">
        <v>47</v>
      </c>
      <c r="B15" s="8">
        <v>4000000</v>
      </c>
      <c r="C15" s="8" t="s">
        <v>23</v>
      </c>
      <c r="D15" s="8" t="s">
        <v>24</v>
      </c>
      <c r="E15" s="8" t="s">
        <v>25</v>
      </c>
      <c r="F15" s="9" t="s">
        <v>31</v>
      </c>
      <c r="G15" s="10">
        <v>2598292</v>
      </c>
      <c r="H15" s="11"/>
      <c r="I15" s="10">
        <f>102564+102564</f>
        <v>205128</v>
      </c>
      <c r="J15" s="6">
        <f t="shared" si="2"/>
        <v>62069.31</v>
      </c>
      <c r="K15" s="10">
        <f>31280.71+30188.6</f>
        <v>61469.31</v>
      </c>
      <c r="L15" s="12">
        <v>600</v>
      </c>
      <c r="M15" s="6">
        <f t="shared" si="0"/>
        <v>267197.31</v>
      </c>
      <c r="N15" s="5">
        <f t="shared" si="1"/>
        <v>2393164</v>
      </c>
    </row>
    <row r="16" spans="1:14" ht="47.25" x14ac:dyDescent="0.25">
      <c r="A16" s="7" t="s">
        <v>48</v>
      </c>
      <c r="B16" s="8">
        <v>1378622</v>
      </c>
      <c r="C16" s="8" t="s">
        <v>23</v>
      </c>
      <c r="D16" s="8" t="s">
        <v>24</v>
      </c>
      <c r="E16" s="8" t="s">
        <v>25</v>
      </c>
      <c r="F16" s="9" t="s">
        <v>32</v>
      </c>
      <c r="G16" s="10">
        <v>1047112</v>
      </c>
      <c r="H16" s="11"/>
      <c r="I16" s="10">
        <f>29634+29634</f>
        <v>59268</v>
      </c>
      <c r="J16" s="6">
        <f t="shared" si="2"/>
        <v>25090.019999999997</v>
      </c>
      <c r="K16" s="10">
        <f>12390.21+12099.81</f>
        <v>24490.019999999997</v>
      </c>
      <c r="L16" s="12">
        <v>600</v>
      </c>
      <c r="M16" s="6">
        <f t="shared" si="0"/>
        <v>84358.01999999999</v>
      </c>
      <c r="N16" s="5">
        <f t="shared" si="1"/>
        <v>987844</v>
      </c>
    </row>
    <row r="17" spans="1:14" ht="47.25" x14ac:dyDescent="0.25">
      <c r="A17" s="7" t="s">
        <v>49</v>
      </c>
      <c r="B17" s="8">
        <v>450000</v>
      </c>
      <c r="C17" s="8" t="s">
        <v>23</v>
      </c>
      <c r="D17" s="8" t="s">
        <v>24</v>
      </c>
      <c r="E17" s="8" t="s">
        <v>25</v>
      </c>
      <c r="F17" s="9" t="s">
        <v>27</v>
      </c>
      <c r="G17" s="10">
        <v>360000</v>
      </c>
      <c r="H17" s="11"/>
      <c r="I17" s="10">
        <f>11250+11250</f>
        <v>22500</v>
      </c>
      <c r="J17" s="6">
        <f t="shared" si="2"/>
        <v>8285.64</v>
      </c>
      <c r="K17" s="10">
        <f>3895.36+3790.28</f>
        <v>7685.64</v>
      </c>
      <c r="L17" s="12">
        <v>600</v>
      </c>
      <c r="M17" s="6">
        <f t="shared" si="0"/>
        <v>30785.64</v>
      </c>
      <c r="N17" s="5">
        <f t="shared" si="1"/>
        <v>337500</v>
      </c>
    </row>
    <row r="18" spans="1:14" ht="47.25" x14ac:dyDescent="0.25">
      <c r="A18" s="7" t="s">
        <v>50</v>
      </c>
      <c r="B18" s="8">
        <v>9425863</v>
      </c>
      <c r="C18" s="8" t="s">
        <v>23</v>
      </c>
      <c r="D18" s="8" t="s">
        <v>24</v>
      </c>
      <c r="E18" s="8" t="s">
        <v>25</v>
      </c>
      <c r="F18" s="9" t="s">
        <v>33</v>
      </c>
      <c r="G18" s="10">
        <v>7678546</v>
      </c>
      <c r="H18" s="11"/>
      <c r="I18" s="10">
        <f>158847+158847</f>
        <v>317694</v>
      </c>
      <c r="J18" s="6">
        <f t="shared" si="2"/>
        <v>185185.89</v>
      </c>
      <c r="K18" s="10">
        <f>93012.83+91573.06</f>
        <v>184585.89</v>
      </c>
      <c r="L18" s="12">
        <v>600</v>
      </c>
      <c r="M18" s="6">
        <f t="shared" si="0"/>
        <v>502879.89</v>
      </c>
      <c r="N18" s="5">
        <f t="shared" si="1"/>
        <v>7360852</v>
      </c>
    </row>
    <row r="19" spans="1:14" ht="63" x14ac:dyDescent="0.25">
      <c r="A19" s="7" t="s">
        <v>51</v>
      </c>
      <c r="B19" s="8">
        <v>1300000</v>
      </c>
      <c r="C19" s="8" t="s">
        <v>23</v>
      </c>
      <c r="D19" s="8" t="s">
        <v>24</v>
      </c>
      <c r="E19" s="8" t="s">
        <v>25</v>
      </c>
      <c r="F19" s="9" t="s">
        <v>29</v>
      </c>
      <c r="G19" s="10">
        <v>1120000</v>
      </c>
      <c r="H19" s="11"/>
      <c r="I19" s="10">
        <v>40760</v>
      </c>
      <c r="J19" s="6">
        <f t="shared" si="2"/>
        <v>26470.5</v>
      </c>
      <c r="K19" s="10">
        <f>12778.04+13092.46</f>
        <v>25870.5</v>
      </c>
      <c r="L19" s="12">
        <v>600</v>
      </c>
      <c r="M19" s="6">
        <f t="shared" si="0"/>
        <v>67230.5</v>
      </c>
      <c r="N19" s="5">
        <f t="shared" si="1"/>
        <v>1079240</v>
      </c>
    </row>
    <row r="20" spans="1:14" ht="47.25" x14ac:dyDescent="0.25">
      <c r="A20" s="7" t="s">
        <v>52</v>
      </c>
      <c r="B20" s="8">
        <v>3600000</v>
      </c>
      <c r="C20" s="8" t="s">
        <v>23</v>
      </c>
      <c r="D20" s="8" t="s">
        <v>24</v>
      </c>
      <c r="E20" s="8" t="s">
        <v>25</v>
      </c>
      <c r="F20" s="9" t="s">
        <v>30</v>
      </c>
      <c r="G20" s="10">
        <v>3115968</v>
      </c>
      <c r="H20" s="11"/>
      <c r="I20" s="10">
        <f>90756+90756</f>
        <v>181512</v>
      </c>
      <c r="J20" s="6">
        <f t="shared" si="2"/>
        <v>78062.26999999999</v>
      </c>
      <c r="K20" s="10">
        <f>39201+38261.27</f>
        <v>77462.26999999999</v>
      </c>
      <c r="L20" s="12">
        <v>600</v>
      </c>
      <c r="M20" s="6">
        <f t="shared" si="0"/>
        <v>259574.27</v>
      </c>
      <c r="N20" s="5">
        <f t="shared" si="1"/>
        <v>2934456</v>
      </c>
    </row>
    <row r="21" spans="1:14" ht="47.25" x14ac:dyDescent="0.25">
      <c r="A21" s="7" t="s">
        <v>53</v>
      </c>
      <c r="B21" s="3">
        <v>5200000</v>
      </c>
      <c r="C21" s="8" t="s">
        <v>23</v>
      </c>
      <c r="D21" s="8" t="s">
        <v>24</v>
      </c>
      <c r="E21" s="8" t="s">
        <v>25</v>
      </c>
      <c r="F21" s="4" t="s">
        <v>34</v>
      </c>
      <c r="G21" s="10">
        <v>3200000</v>
      </c>
      <c r="H21" s="11"/>
      <c r="I21" s="10">
        <v>1917404.54</v>
      </c>
      <c r="J21" s="6">
        <f t="shared" si="2"/>
        <v>67261.09</v>
      </c>
      <c r="K21" s="10">
        <f>39833.69+26827.4</f>
        <v>66661.09</v>
      </c>
      <c r="L21" s="12">
        <v>600</v>
      </c>
      <c r="M21" s="6">
        <f t="shared" si="0"/>
        <v>1984665.6300000001</v>
      </c>
      <c r="N21" s="5">
        <f t="shared" si="1"/>
        <v>1282595.46</v>
      </c>
    </row>
    <row r="22" spans="1:14" ht="47.25" x14ac:dyDescent="0.25">
      <c r="A22" s="13" t="s">
        <v>54</v>
      </c>
      <c r="B22" s="10">
        <v>190700</v>
      </c>
      <c r="C22" s="8" t="s">
        <v>23</v>
      </c>
      <c r="D22" s="8" t="s">
        <v>24</v>
      </c>
      <c r="E22" s="8" t="s">
        <v>25</v>
      </c>
      <c r="F22" s="10" t="s">
        <v>35</v>
      </c>
      <c r="G22" s="10">
        <v>173975</v>
      </c>
      <c r="H22" s="11"/>
      <c r="I22" s="10">
        <f>10035+10035</f>
        <v>20070</v>
      </c>
      <c r="J22" s="6">
        <f t="shared" si="2"/>
        <v>4314.7299999999996</v>
      </c>
      <c r="K22" s="10">
        <f>1909.34+1805.39</f>
        <v>3714.73</v>
      </c>
      <c r="L22" s="12">
        <v>600</v>
      </c>
      <c r="M22" s="6">
        <f t="shared" si="0"/>
        <v>24384.73</v>
      </c>
      <c r="N22" s="5">
        <f t="shared" si="1"/>
        <v>153905</v>
      </c>
    </row>
    <row r="23" spans="1:14" ht="47.25" x14ac:dyDescent="0.25">
      <c r="A23" s="13" t="s">
        <v>64</v>
      </c>
      <c r="B23" s="10">
        <v>457243</v>
      </c>
      <c r="C23" s="8" t="s">
        <v>23</v>
      </c>
      <c r="D23" s="8" t="s">
        <v>24</v>
      </c>
      <c r="E23" s="8" t="s">
        <v>25</v>
      </c>
      <c r="F23" s="14" t="s">
        <v>36</v>
      </c>
      <c r="G23" s="10">
        <v>159043</v>
      </c>
      <c r="H23" s="11"/>
      <c r="I23" s="10"/>
      <c r="J23" s="6">
        <f t="shared" si="2"/>
        <v>4085.85</v>
      </c>
      <c r="K23" s="10">
        <f>1738.56+1747.29</f>
        <v>3485.85</v>
      </c>
      <c r="L23" s="12">
        <v>600</v>
      </c>
      <c r="M23" s="6">
        <f t="shared" si="0"/>
        <v>4085.85</v>
      </c>
      <c r="N23" s="5">
        <f t="shared" si="1"/>
        <v>159043</v>
      </c>
    </row>
    <row r="24" spans="1:14" ht="63" x14ac:dyDescent="0.25">
      <c r="A24" s="13" t="s">
        <v>55</v>
      </c>
      <c r="B24" s="10">
        <v>2111174</v>
      </c>
      <c r="C24" s="8" t="s">
        <v>23</v>
      </c>
      <c r="D24" s="8" t="s">
        <v>24</v>
      </c>
      <c r="E24" s="8" t="s">
        <v>25</v>
      </c>
      <c r="F24" s="14" t="s">
        <v>37</v>
      </c>
      <c r="G24" s="10">
        <v>2020954</v>
      </c>
      <c r="H24" s="11"/>
      <c r="I24" s="10">
        <f>54132+54132</f>
        <v>108264</v>
      </c>
      <c r="J24" s="6">
        <f t="shared" si="2"/>
        <v>45918.479999999996</v>
      </c>
      <c r="K24" s="10">
        <f>22405.96+22912.52</f>
        <v>45318.479999999996</v>
      </c>
      <c r="L24" s="12">
        <v>600</v>
      </c>
      <c r="M24" s="6">
        <f t="shared" si="0"/>
        <v>154182.47999999998</v>
      </c>
      <c r="N24" s="5">
        <f t="shared" si="1"/>
        <v>1912690</v>
      </c>
    </row>
    <row r="25" spans="1:14" ht="47.25" x14ac:dyDescent="0.25">
      <c r="A25" s="13" t="s">
        <v>56</v>
      </c>
      <c r="B25" s="10">
        <v>604661</v>
      </c>
      <c r="C25" s="8" t="s">
        <v>23</v>
      </c>
      <c r="D25" s="8" t="s">
        <v>24</v>
      </c>
      <c r="E25" s="8" t="s">
        <v>25</v>
      </c>
      <c r="F25" s="14" t="s">
        <v>27</v>
      </c>
      <c r="G25" s="10">
        <v>574431</v>
      </c>
      <c r="H25" s="11"/>
      <c r="I25" s="10">
        <f>18138+18138</f>
        <v>36276</v>
      </c>
      <c r="J25" s="6">
        <f t="shared" si="2"/>
        <v>13428.83</v>
      </c>
      <c r="K25" s="10">
        <f>6502.39+6326.44</f>
        <v>12828.83</v>
      </c>
      <c r="L25" s="12">
        <v>600</v>
      </c>
      <c r="M25" s="6">
        <f t="shared" si="0"/>
        <v>49704.83</v>
      </c>
      <c r="N25" s="5">
        <f t="shared" si="1"/>
        <v>538155</v>
      </c>
    </row>
    <row r="26" spans="1:14" ht="63" x14ac:dyDescent="0.25">
      <c r="A26" s="13" t="s">
        <v>57</v>
      </c>
      <c r="B26" s="10">
        <v>156012</v>
      </c>
      <c r="C26" s="8" t="s">
        <v>23</v>
      </c>
      <c r="D26" s="8" t="s">
        <v>24</v>
      </c>
      <c r="E26" s="8" t="s">
        <v>25</v>
      </c>
      <c r="F26" s="14" t="s">
        <v>38</v>
      </c>
      <c r="G26" s="10">
        <v>156012</v>
      </c>
      <c r="H26" s="11"/>
      <c r="I26" s="10">
        <v>115000</v>
      </c>
      <c r="J26" s="6">
        <f t="shared" si="2"/>
        <v>2307.17</v>
      </c>
      <c r="K26" s="10">
        <f>1267.08+440.09</f>
        <v>1707.1699999999998</v>
      </c>
      <c r="L26" s="12">
        <v>600</v>
      </c>
      <c r="M26" s="6">
        <f t="shared" si="0"/>
        <v>117307.17</v>
      </c>
      <c r="N26" s="5">
        <f t="shared" si="1"/>
        <v>41012</v>
      </c>
    </row>
    <row r="27" spans="1:14" ht="47.25" x14ac:dyDescent="0.25">
      <c r="A27" s="13" t="s">
        <v>58</v>
      </c>
      <c r="B27" s="10">
        <v>1200000</v>
      </c>
      <c r="C27" s="8" t="s">
        <v>23</v>
      </c>
      <c r="D27" s="8" t="s">
        <v>24</v>
      </c>
      <c r="E27" s="8" t="s">
        <v>25</v>
      </c>
      <c r="F27" s="14" t="s">
        <v>38</v>
      </c>
      <c r="G27" s="10">
        <v>128013</v>
      </c>
      <c r="H27" s="11">
        <v>284405</v>
      </c>
      <c r="I27" s="10"/>
      <c r="J27" s="6">
        <f t="shared" si="2"/>
        <v>9886.9</v>
      </c>
      <c r="K27" s="10">
        <f>4399.16+4630.66</f>
        <v>9029.82</v>
      </c>
      <c r="L27" s="12">
        <f>600+1050.72+1006.36-1800</f>
        <v>857.07999999999993</v>
      </c>
      <c r="M27" s="6">
        <f t="shared" si="0"/>
        <v>9886.9</v>
      </c>
      <c r="N27" s="5">
        <f t="shared" si="1"/>
        <v>412418</v>
      </c>
    </row>
    <row r="28" spans="1:14" ht="15.75" x14ac:dyDescent="0.25">
      <c r="A28" s="25" t="s">
        <v>39</v>
      </c>
      <c r="B28" s="26"/>
      <c r="C28" s="26"/>
      <c r="D28" s="26"/>
      <c r="E28" s="26"/>
      <c r="F28" s="27"/>
      <c r="G28" s="15">
        <f t="shared" ref="G28:N28" si="3">SUM(G10:G27)</f>
        <v>25487284</v>
      </c>
      <c r="H28" s="15">
        <f t="shared" si="3"/>
        <v>284405</v>
      </c>
      <c r="I28" s="15">
        <f t="shared" si="3"/>
        <v>3472726.54</v>
      </c>
      <c r="J28" s="15">
        <f t="shared" si="3"/>
        <v>605208.5199999999</v>
      </c>
      <c r="K28" s="15">
        <f t="shared" si="3"/>
        <v>594151.43999999983</v>
      </c>
      <c r="L28" s="15">
        <f t="shared" si="3"/>
        <v>11057.08</v>
      </c>
      <c r="M28" s="15">
        <f t="shared" si="3"/>
        <v>4077935.0600000005</v>
      </c>
      <c r="N28" s="15">
        <f t="shared" si="3"/>
        <v>22298962.460000001</v>
      </c>
    </row>
    <row r="31" spans="1:14" ht="15.75" x14ac:dyDescent="0.25">
      <c r="A31" s="18" t="s">
        <v>65</v>
      </c>
      <c r="B31" s="18"/>
      <c r="C31" s="18"/>
      <c r="E31" s="19" t="s">
        <v>66</v>
      </c>
      <c r="F31" s="20"/>
      <c r="G31" s="20"/>
      <c r="H31" s="20"/>
      <c r="J31" s="21" t="s">
        <v>74</v>
      </c>
    </row>
    <row r="32" spans="1:14" ht="15.75" x14ac:dyDescent="0.25">
      <c r="A32" s="21" t="s">
        <v>67</v>
      </c>
      <c r="B32" s="20"/>
      <c r="C32" s="20"/>
      <c r="E32" s="19" t="s">
        <v>68</v>
      </c>
      <c r="F32" s="20"/>
      <c r="G32" s="20"/>
      <c r="H32" s="20"/>
      <c r="J32" s="17" t="s">
        <v>75</v>
      </c>
    </row>
    <row r="33" spans="1:10" ht="15.75" x14ac:dyDescent="0.25">
      <c r="A33" s="22" t="s">
        <v>69</v>
      </c>
      <c r="B33" s="20"/>
      <c r="C33" s="20"/>
      <c r="E33" s="23" t="s">
        <v>70</v>
      </c>
      <c r="F33" s="20"/>
      <c r="G33" s="20"/>
      <c r="H33" s="20"/>
      <c r="J33" s="37" t="s">
        <v>76</v>
      </c>
    </row>
  </sheetData>
  <mergeCells count="16">
    <mergeCell ref="A3:N3"/>
    <mergeCell ref="A4:N4"/>
    <mergeCell ref="I7:I8"/>
    <mergeCell ref="J7:J8"/>
    <mergeCell ref="M7:M8"/>
    <mergeCell ref="N7:N8"/>
    <mergeCell ref="K7:L7"/>
    <mergeCell ref="G7:G8"/>
    <mergeCell ref="H7:H8"/>
    <mergeCell ref="A7:A8"/>
    <mergeCell ref="A28:F28"/>
    <mergeCell ref="B7:B8"/>
    <mergeCell ref="C7:C8"/>
    <mergeCell ref="D7:D8"/>
    <mergeCell ref="E7:E8"/>
    <mergeCell ref="F7:F8"/>
  </mergeCells>
  <pageMargins left="0.7" right="0.7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2024-08-09T11:22:31Z</dcterms:modified>
</cp:coreProperties>
</file>